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<sst xmlns="http://schemas.openxmlformats.org/spreadsheetml/2006/main" count="165" uniqueCount="113">
  <si>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</si>
  <si>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</si>
  <si>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</si>
  <si>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</si>
  <si>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</si>
  <si>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</si>
  <si>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</si>
  <si>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</si>
  <si>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</si>
  <si>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</si>
  <si>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</si>
  <si>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</si>
  <si>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</si>
  <si>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</si>
  <si>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</si>
  <si>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</si>
  <si>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</si>
  <si>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</si>
  <si>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</si>
  <si>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</si>
  <si>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</si>
  <si>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</si>
  <si>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</si>
  <si>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</si>
  <si>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</si>
  <si>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</si>
  <si>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</si>
  <si>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</si>
  <si>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</si>
  <si>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</si>
  <si>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</si>
  <si>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</si>
  <si>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</si>
  <si>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</si>
  <si>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</si>
  <si>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</si>
  <si>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</si>
  <si>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</si>
  <si>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</si>
  <si>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</si>
  <si>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</si>
  <si>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</si>
  <si>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</si>
  <si>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</si>
  <si>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</si>
  <si>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</si>
  <si>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</si>
  <si>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</si>
  <si>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</si>
  <si>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</si>
  <si>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</si>
  <si>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</si>
  <si>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</si>
  <si>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</si>
  <si>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</si>
  <si>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</si>
  <si>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</si>
  <si>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</si>
  <si>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</si>
  <si>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</si>
  <si>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</si>
  <si>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</si>
  <si>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</si>
  <si>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</si>
  <si>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</si>
  <si>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</si>
  <si>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</si>
  <si>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</si>
  <si>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</si>
  <si>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</si>
  <si>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</si>
  <si>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</si>
  <si>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</si>
  <si>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</si>
  <si>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</si>
  <si>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</si>
  <si>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</si>
  <si>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</si>
  <si>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</si>
  <si>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</si>
  <si>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</si>
  <si>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</si>
  <si>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</si>
  <si>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</si>
  <si>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</si>
  <si>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</si>
  <si>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</si>
  <si>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</si>
  <si>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</si>
  <si>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</si>
  <si>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</si>
  <si>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</si>
  <si>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</si>
  <si>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</si>
  <si>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</si>
  <si>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</si>
  <si>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</si>
  <si>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</si>
  <si>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</si>
  <si>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</si>
  <si>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</si>
  <si>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</si>
  <si>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</si>
  <si>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</si>
  <si>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</si>
  <si>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</si>
  <si>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</si>
  <si>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</si>
  <si>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</si>
  <si>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</si>
  <si>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</si>
  <si>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</si>
  <si>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28.03.2018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</si>
</sst>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37456.20000000001</c:v>
                </c:pt>
                <c:pt idx="1">
                  <c:v>35969.909999999996</c:v>
                </c:pt>
                <c:pt idx="2">
                  <c:v>551</c:v>
                </c:pt>
                <c:pt idx="3">
                  <c:v>935.2900000000154</c:v>
                </c:pt>
              </c:numCache>
            </c:numRef>
          </c:val>
          <c:shape val="box"/>
        </c:ser>
        <c:shape val="box"/>
        <c:axId val="10771839"/>
        <c:axId val="24882028"/>
      </c:bar3DChart>
      <c:catAx>
        <c:axId val="1077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82028"/>
        <c:crosses val="autoZero"/>
        <c:auto val="1"/>
        <c:lblOffset val="100"/>
        <c:tickLblSkip val="1"/>
        <c:noMultiLvlLbl val="0"/>
      </c:catAx>
      <c:valAx>
        <c:axId val="24882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71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31"/>
          <c:w val="0.843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840716.5</c:v>
                </c:pt>
                <c:pt idx="1">
                  <c:v>70970.3</c:v>
                </c:pt>
                <c:pt idx="2">
                  <c:v>671068.9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24238.699999999968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190031.6</c:v>
                </c:pt>
                <c:pt idx="1">
                  <c:v>57442.1</c:v>
                </c:pt>
                <c:pt idx="2">
                  <c:v>148603.30000000002</c:v>
                </c:pt>
                <c:pt idx="3">
                  <c:v>8.8</c:v>
                </c:pt>
                <c:pt idx="4">
                  <c:v>7166.699999999999</c:v>
                </c:pt>
                <c:pt idx="5">
                  <c:v>30165.90000000001</c:v>
                </c:pt>
                <c:pt idx="6">
                  <c:v>3264.1</c:v>
                </c:pt>
                <c:pt idx="7">
                  <c:v>822.7999999999797</c:v>
                </c:pt>
              </c:numCache>
            </c:numRef>
          </c:val>
          <c:shape val="box"/>
        </c:ser>
        <c:shape val="box"/>
        <c:axId val="52760541"/>
        <c:axId val="34229538"/>
      </c:bar3DChart>
      <c:catAx>
        <c:axId val="5276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9538"/>
        <c:crosses val="autoZero"/>
        <c:auto val="1"/>
        <c:lblOffset val="100"/>
        <c:tickLblSkip val="1"/>
        <c:noMultiLvlLbl val="0"/>
      </c:catAx>
      <c:valAx>
        <c:axId val="34229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0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95774.40000000001</c:v>
                </c:pt>
                <c:pt idx="1">
                  <c:v>65886.90000000001</c:v>
                </c:pt>
                <c:pt idx="2">
                  <c:v>95774.40000000001</c:v>
                </c:pt>
              </c:numCache>
            </c:numRef>
          </c:val>
          <c:shape val="box"/>
        </c:ser>
        <c:shape val="box"/>
        <c:axId val="47731659"/>
        <c:axId val="62840744"/>
      </c:bar3DChart>
      <c:catAx>
        <c:axId val="477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40744"/>
        <c:crosses val="autoZero"/>
        <c:auto val="1"/>
        <c:lblOffset val="100"/>
        <c:tickLblSkip val="1"/>
        <c:noMultiLvlLbl val="0"/>
      </c:catAx>
      <c:valAx>
        <c:axId val="6284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1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4727.299999999999</c:v>
                </c:pt>
                <c:pt idx="1">
                  <c:v>2838.8999999999996</c:v>
                </c:pt>
                <c:pt idx="2">
                  <c:v>352.1</c:v>
                </c:pt>
                <c:pt idx="3">
                  <c:v>93</c:v>
                </c:pt>
                <c:pt idx="4">
                  <c:v>15.299999999999999</c:v>
                </c:pt>
                <c:pt idx="5">
                  <c:v>1427.9999999999998</c:v>
                </c:pt>
              </c:numCache>
            </c:numRef>
          </c:val>
          <c:shape val="box"/>
        </c:ser>
        <c:shape val="box"/>
        <c:axId val="44587209"/>
        <c:axId val="63916158"/>
      </c:bar3DChart>
      <c:catAx>
        <c:axId val="44587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6158"/>
        <c:crosses val="autoZero"/>
        <c:auto val="1"/>
        <c:lblOffset val="100"/>
        <c:tickLblSkip val="1"/>
        <c:noMultiLvlLbl val="0"/>
      </c:catAx>
      <c:valAx>
        <c:axId val="63916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87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15"/>
          <c:w val="0.86375"/>
          <c:h val="0.64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6762.9</c:v>
                </c:pt>
                <c:pt idx="1">
                  <c:v>4324.7</c:v>
                </c:pt>
                <c:pt idx="3">
                  <c:v>143.4</c:v>
                </c:pt>
                <c:pt idx="4">
                  <c:v>270.40000000000003</c:v>
                </c:pt>
                <c:pt idx="5">
                  <c:v>330</c:v>
                </c:pt>
                <c:pt idx="6">
                  <c:v>1694.3999999999996</c:v>
                </c:pt>
              </c:numCache>
            </c:numRef>
          </c:val>
          <c:shape val="box"/>
        </c:ser>
        <c:shape val="box"/>
        <c:axId val="62039"/>
        <c:axId val="1302820"/>
      </c:bar3DChart>
      <c:catAx>
        <c:axId val="6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2820"/>
        <c:crosses val="autoZero"/>
        <c:auto val="1"/>
        <c:lblOffset val="100"/>
        <c:tickLblSkip val="2"/>
        <c:noMultiLvlLbl val="0"/>
      </c:catAx>
      <c:valAx>
        <c:axId val="1302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890.6000000000003</c:v>
                </c:pt>
                <c:pt idx="1">
                  <c:v>732.7</c:v>
                </c:pt>
                <c:pt idx="3">
                  <c:v>109</c:v>
                </c:pt>
                <c:pt idx="4">
                  <c:v>0</c:v>
                </c:pt>
                <c:pt idx="5">
                  <c:v>48.900000000000205</c:v>
                </c:pt>
              </c:numCache>
            </c:numRef>
          </c:val>
          <c:shape val="box"/>
        </c:ser>
        <c:shape val="box"/>
        <c:axId val="27359221"/>
        <c:axId val="37672730"/>
      </c:bar3DChart>
      <c:catAx>
        <c:axId val="2735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72730"/>
        <c:crosses val="autoZero"/>
        <c:auto val="1"/>
        <c:lblOffset val="100"/>
        <c:tickLblSkip val="1"/>
        <c:noMultiLvlLbl val="0"/>
      </c:catAx>
      <c:valAx>
        <c:axId val="37672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9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725"/>
          <c:w val="0.8525"/>
          <c:h val="0.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46554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6542.700000000001</c:v>
                </c:pt>
              </c:numCache>
            </c:numRef>
          </c:val>
          <c:shape val="box"/>
        </c:ser>
        <c:shape val="box"/>
        <c:axId val="52929827"/>
        <c:axId val="37784544"/>
      </c:bar3DChart>
      <c:catAx>
        <c:axId val="52929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84544"/>
        <c:crosses val="autoZero"/>
        <c:auto val="1"/>
        <c:lblOffset val="100"/>
        <c:tickLblSkip val="1"/>
        <c:noMultiLvlLbl val="0"/>
      </c:catAx>
      <c:valAx>
        <c:axId val="37784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840716.5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46554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190031.6</c:v>
                </c:pt>
                <c:pt idx="1">
                  <c:v>95774.40000000001</c:v>
                </c:pt>
                <c:pt idx="2">
                  <c:v>4727.299999999999</c:v>
                </c:pt>
                <c:pt idx="3">
                  <c:v>6762.9</c:v>
                </c:pt>
                <c:pt idx="4">
                  <c:v>890.6000000000003</c:v>
                </c:pt>
                <c:pt idx="5">
                  <c:v>37456.20000000001</c:v>
                </c:pt>
                <c:pt idx="6">
                  <c:v>6542.700000000001</c:v>
                </c:pt>
              </c:numCache>
            </c:numRef>
          </c:val>
          <c:shape val="box"/>
        </c:ser>
        <c:shape val="box"/>
        <c:axId val="55277921"/>
        <c:axId val="19985654"/>
      </c:bar3DChart>
      <c:catAx>
        <c:axId val="5527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85654"/>
        <c:crosses val="autoZero"/>
        <c:auto val="1"/>
        <c:lblOffset val="100"/>
        <c:tickLblSkip val="1"/>
        <c:noMultiLvlLbl val="0"/>
      </c:catAx>
      <c:valAx>
        <c:axId val="19985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911612.3</c:v>
                </c:pt>
                <c:pt idx="1">
                  <c:v>110563.99999999999</c:v>
                </c:pt>
                <c:pt idx="2">
                  <c:v>45854</c:v>
                </c:pt>
                <c:pt idx="3">
                  <c:v>28575.4</c:v>
                </c:pt>
                <c:pt idx="4">
                  <c:v>113.10000000000001</c:v>
                </c:pt>
                <c:pt idx="5">
                  <c:v>1022456.8999999997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195761.31000000003</c:v>
                </c:pt>
                <c:pt idx="1">
                  <c:v>34820.40000000001</c:v>
                </c:pt>
                <c:pt idx="2">
                  <c:v>7321.899999999999</c:v>
                </c:pt>
                <c:pt idx="3">
                  <c:v>5441.3</c:v>
                </c:pt>
                <c:pt idx="4">
                  <c:v>8.8</c:v>
                </c:pt>
                <c:pt idx="5">
                  <c:v>134746.19000000003</c:v>
                </c:pt>
              </c:numCache>
            </c:numRef>
          </c:val>
          <c:shape val="box"/>
        </c:ser>
        <c:shape val="box"/>
        <c:axId val="17045551"/>
        <c:axId val="22412252"/>
      </c:bar3DChart>
      <c:catAx>
        <c:axId val="1704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12252"/>
        <c:crosses val="autoZero"/>
        <c:auto val="1"/>
        <c:lblOffset val="100"/>
        <c:tickLblSkip val="1"/>
        <c:noMultiLvlLbl val="0"/>
      </c:catAx>
      <c:valAx>
        <c:axId val="22412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1" sqref="K13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40</v>
      </c>
      <c r="B3" s="172" t="s">
        <v>109</v>
      </c>
      <c r="C3" s="166" t="s">
        <v>106</v>
      </c>
      <c r="D3" s="166" t="s">
        <v>22</v>
      </c>
      <c r="E3" s="166" t="s">
        <v>21</v>
      </c>
      <c r="F3" s="166" t="s">
        <v>110</v>
      </c>
      <c r="G3" s="166" t="s">
        <v>107</v>
      </c>
      <c r="H3" s="166" t="s">
        <v>111</v>
      </c>
      <c r="I3" s="166" t="s">
        <v>108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74"/>
      <c r="C5" s="168"/>
      <c r="D5" s="168"/>
      <c r="E5" s="168"/>
      <c r="F5" s="168"/>
      <c r="G5" s="168"/>
      <c r="H5" s="168"/>
      <c r="I5" s="168"/>
    </row>
    <row r="6" spans="1:11" ht="18.75" thickBot="1">
      <c r="A6" s="20" t="s">
        <v>26</v>
      </c>
      <c r="B6" s="38">
        <f>216035-6387.9</f>
        <v>209647.1</v>
      </c>
      <c r="C6" s="39">
        <f>826775+13431.5+510</f>
        <v>840716.5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</f>
        <v>190031.6</v>
      </c>
      <c r="E6" s="3">
        <f>D6/D153*100</f>
        <v>50.25962715144859</v>
      </c>
      <c r="F6" s="3">
        <f>D6/B6*100</f>
        <v>90.64356244374476</v>
      </c>
      <c r="G6" s="3">
        <f aca="true" t="shared" si="0" ref="G6:G43">D6/C6*100</f>
        <v>22.60352925153723</v>
      </c>
      <c r="H6" s="40">
        <f>B6-D6</f>
        <v>19615.5</v>
      </c>
      <c r="I6" s="40">
        <f aca="true" t="shared" si="1" ref="I6:I43">C6-D6</f>
        <v>650684.9</v>
      </c>
      <c r="J6" s="164"/>
      <c r="K6" s="156"/>
    </row>
    <row r="7" spans="1:12" s="94" customFormat="1" ht="18">
      <c r="A7" s="142" t="s">
        <v>81</v>
      </c>
      <c r="B7" s="143">
        <v>57538.8</v>
      </c>
      <c r="C7" s="144">
        <f>57538.8+13431.5</f>
        <v>70970.3</v>
      </c>
      <c r="D7" s="145">
        <f>8282.7+10875.2+9132.6+9963.6+4.3+9215.1+9968.6</f>
        <v>57442.1</v>
      </c>
      <c r="E7" s="146">
        <f>D7/D6*100</f>
        <v>30.227656873909392</v>
      </c>
      <c r="F7" s="146">
        <f>D7/B7*100</f>
        <v>99.83193949126502</v>
      </c>
      <c r="G7" s="146">
        <f>D7/C7*100</f>
        <v>80.9382234540364</v>
      </c>
      <c r="H7" s="145">
        <f>B7-D7</f>
        <v>96.70000000000437</v>
      </c>
      <c r="I7" s="145">
        <f t="shared" si="1"/>
        <v>13528.200000000004</v>
      </c>
      <c r="K7" s="156"/>
      <c r="L7" s="141"/>
    </row>
    <row r="8" spans="1:12" s="93" customFormat="1" ht="18">
      <c r="A8" s="103" t="s">
        <v>3</v>
      </c>
      <c r="B8" s="128">
        <f>153480.2-3187.9</f>
        <v>150292.30000000002</v>
      </c>
      <c r="C8" s="129">
        <f>649221.9+8415.5+13431.5</f>
        <v>671068.9</v>
      </c>
      <c r="D8" s="105">
        <f>18784.8+17058.5+10875.2+340.5+963.8+9132.6+10728.8+20670.9+9963.6+30.7+4.3+37.1+20227.5+2+9968.6+19814.4</f>
        <v>148603.30000000002</v>
      </c>
      <c r="E8" s="107">
        <f>D8/D6*100</f>
        <v>78.19925738666622</v>
      </c>
      <c r="F8" s="107">
        <f>D8/B8*100</f>
        <v>98.8761899312207</v>
      </c>
      <c r="G8" s="107">
        <f t="shared" si="0"/>
        <v>22.144268643651944</v>
      </c>
      <c r="H8" s="105">
        <f>B8-D8</f>
        <v>1689</v>
      </c>
      <c r="I8" s="105">
        <f t="shared" si="1"/>
        <v>522465.6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3.4+5.4</f>
        <v>8.8</v>
      </c>
      <c r="E9" s="130">
        <f>D9/D6*100</f>
        <v>0.0046308087707518115</v>
      </c>
      <c r="F9" s="107">
        <f>D9/B9*100</f>
        <v>28.571428571428577</v>
      </c>
      <c r="G9" s="107">
        <f t="shared" si="0"/>
        <v>9.007164790174002</v>
      </c>
      <c r="H9" s="105">
        <f aca="true" t="shared" si="2" ref="H9:H43">B9-D9</f>
        <v>22</v>
      </c>
      <c r="I9" s="105">
        <f t="shared" si="1"/>
        <v>88.9</v>
      </c>
      <c r="K9" s="156"/>
      <c r="L9" s="141"/>
    </row>
    <row r="10" spans="1:12" s="93" customFormat="1" ht="18">
      <c r="A10" s="103" t="s">
        <v>1</v>
      </c>
      <c r="B10" s="128">
        <f>14028.9-3200</f>
        <v>10828.9</v>
      </c>
      <c r="C10" s="129">
        <f>52816.3-8415.5</f>
        <v>44400.8</v>
      </c>
      <c r="D10" s="147">
        <f>48.9+218.8+88.4+85.8+204.3+521.3+87.9+293.2+244.8+269.9+23.7+37.8+76.9+443.5+72.7+206+64-0.1+91.4+327.2+264.1+9.2+95.9+74.6+15.1+25+206.8+75.6+0.4+2993.6</f>
        <v>7166.699999999999</v>
      </c>
      <c r="E10" s="107">
        <f>D10/D6*100</f>
        <v>3.771320138334887</v>
      </c>
      <c r="F10" s="107">
        <f aca="true" t="shared" si="3" ref="F10:F41">D10/B10*100</f>
        <v>66.18123724478016</v>
      </c>
      <c r="G10" s="107">
        <f t="shared" si="0"/>
        <v>16.14092538873173</v>
      </c>
      <c r="H10" s="105">
        <f t="shared" si="2"/>
        <v>3662.2000000000007</v>
      </c>
      <c r="I10" s="105">
        <f t="shared" si="1"/>
        <v>37234.100000000006</v>
      </c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19.1+640.6+125.5+108.2+60+64.1+0.7+97.8+43.1+15+139.1+27.1+31.6+324.4+180.4+824.6+269.5+6895.2+1223.1+1.6+0.1+1078.7+2077.1+4723+204.5+1867.4+1644.3+1147.4+2807.9+0.4+1264.2+1486.3+0.9+773</f>
        <v>30165.90000000001</v>
      </c>
      <c r="E11" s="107">
        <f>D11/D6*100</f>
        <v>15.874149352002515</v>
      </c>
      <c r="F11" s="107">
        <f t="shared" si="3"/>
        <v>72.61734820381842</v>
      </c>
      <c r="G11" s="107">
        <f t="shared" si="0"/>
        <v>34.212406603426935</v>
      </c>
      <c r="H11" s="105">
        <f t="shared" si="2"/>
        <v>11374.999999999993</v>
      </c>
      <c r="I11" s="105">
        <f t="shared" si="1"/>
        <v>58006.499999999985</v>
      </c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874.5+251.8+346.3+159.7+538.5+10.6+57+168.9+31.7+165.3+10.6+439.5+199.1+10.6</f>
        <v>3264.1</v>
      </c>
      <c r="E12" s="107">
        <f>D12/D6*100</f>
        <v>1.7176616941603395</v>
      </c>
      <c r="F12" s="107">
        <f t="shared" si="3"/>
        <v>97.15739969043933</v>
      </c>
      <c r="G12" s="107">
        <f t="shared" si="0"/>
        <v>25.62490186842518</v>
      </c>
      <c r="H12" s="105">
        <f>B12-D12</f>
        <v>95.5</v>
      </c>
      <c r="I12" s="105">
        <f t="shared" si="1"/>
        <v>9473.9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3594.5999999999826</v>
      </c>
      <c r="C13" s="129">
        <f>C6-C8-C9-C10-C11-C12</f>
        <v>24238.699999999968</v>
      </c>
      <c r="D13" s="129">
        <f>D6-D8-D9-D10-D11-D12</f>
        <v>822.7999999999797</v>
      </c>
      <c r="E13" s="107">
        <f>D13/D6*100</f>
        <v>0.43298062006528376</v>
      </c>
      <c r="F13" s="107">
        <f t="shared" si="3"/>
        <v>22.889890391141815</v>
      </c>
      <c r="G13" s="107">
        <f t="shared" si="0"/>
        <v>3.3945714910452325</v>
      </c>
      <c r="H13" s="105">
        <f t="shared" si="2"/>
        <v>2771.800000000003</v>
      </c>
      <c r="I13" s="105">
        <f t="shared" si="1"/>
        <v>23415.899999999987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106061.4-46.7</f>
        <v>106014.7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</f>
        <v>95774.40000000001</v>
      </c>
      <c r="E18" s="3">
        <f>D18/D153*100</f>
        <v>25.330448381499178</v>
      </c>
      <c r="F18" s="3">
        <f>D18/B18*100</f>
        <v>90.34067916996418</v>
      </c>
      <c r="G18" s="3">
        <f t="shared" si="0"/>
        <v>22.580233713661276</v>
      </c>
      <c r="H18" s="40">
        <f>B18-D18</f>
        <v>10240.299999999988</v>
      </c>
      <c r="I18" s="40">
        <f t="shared" si="1"/>
        <v>328377.1</v>
      </c>
      <c r="J18" s="93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10253+8836.7+83+81.4+67.5+107.8+99.9+68+670.4+333.8+10669.5+517.6+20+0.9+930.5+9161.8+16.3+11.4+213.8+133.4+10945.8+52.3+638.7+0.4+5306.6+6666.4</f>
        <v>65886.90000000001</v>
      </c>
      <c r="E19" s="146">
        <f>D19/D18*100</f>
        <v>68.7938530546785</v>
      </c>
      <c r="F19" s="146">
        <f t="shared" si="3"/>
        <v>99.81532765328261</v>
      </c>
      <c r="G19" s="146">
        <f t="shared" si="0"/>
        <v>29.12952172106143</v>
      </c>
      <c r="H19" s="145">
        <f t="shared" si="2"/>
        <v>121.89999999999418</v>
      </c>
      <c r="I19" s="145">
        <f t="shared" si="1"/>
        <v>160299.09999999998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106014.7</v>
      </c>
      <c r="C25" s="129">
        <f>C18</f>
        <v>424151.5</v>
      </c>
      <c r="D25" s="129">
        <f>D18</f>
        <v>95774.40000000001</v>
      </c>
      <c r="E25" s="107">
        <f>D25/D18*100</f>
        <v>100</v>
      </c>
      <c r="F25" s="107">
        <f t="shared" si="3"/>
        <v>90.34067916996418</v>
      </c>
      <c r="G25" s="107">
        <f t="shared" si="0"/>
        <v>22.580233713661276</v>
      </c>
      <c r="H25" s="105">
        <f t="shared" si="2"/>
        <v>10240.299999999988</v>
      </c>
      <c r="I25" s="105">
        <f t="shared" si="1"/>
        <v>328377.1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364.6+44.8+35.8+191.3+646.1+25.1+164.7+15+5.1+531+54.3+2.5+15.8+202.7+1.6+22.1+596.2+14.1+123.8+80.3+68.1+398.3+3.2+1+245+165.3+2.5+39.5+65.7+27.9+573.9</f>
        <v>4727.299999999999</v>
      </c>
      <c r="E33" s="3">
        <f>D33/D153*100</f>
        <v>1.2502780349849336</v>
      </c>
      <c r="F33" s="3">
        <f>D33/B33*100</f>
        <v>75.59084076881255</v>
      </c>
      <c r="G33" s="3">
        <f t="shared" si="0"/>
        <v>19.05777440929486</v>
      </c>
      <c r="H33" s="40">
        <f t="shared" si="2"/>
        <v>1526.500000000001</v>
      </c>
      <c r="I33" s="40">
        <f t="shared" si="1"/>
        <v>20077.8</v>
      </c>
      <c r="J33" s="163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364.6+548.1+389.3+522.2+63+395+556.7</f>
        <v>2838.8999999999996</v>
      </c>
      <c r="E34" s="107">
        <f>D34/D33*100</f>
        <v>60.053307384765084</v>
      </c>
      <c r="F34" s="107">
        <f t="shared" si="3"/>
        <v>94.11238189955245</v>
      </c>
      <c r="G34" s="107">
        <f t="shared" si="0"/>
        <v>21.995723118404534</v>
      </c>
      <c r="H34" s="105">
        <f t="shared" si="2"/>
        <v>177.60000000000036</v>
      </c>
      <c r="I34" s="105">
        <f t="shared" si="1"/>
        <v>10067.7</v>
      </c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0.3+11.3+141.7+12.6+0.9+12.9+1.3+0.5+169.4+1.1+0.1</f>
        <v>352.1</v>
      </c>
      <c r="E36" s="107">
        <f>D36/D33*100</f>
        <v>7.448226260233115</v>
      </c>
      <c r="F36" s="107">
        <f t="shared" si="3"/>
        <v>49.18971779826768</v>
      </c>
      <c r="G36" s="107">
        <f t="shared" si="0"/>
        <v>19.74761637689288</v>
      </c>
      <c r="H36" s="105">
        <f t="shared" si="2"/>
        <v>363.69999999999993</v>
      </c>
      <c r="I36" s="105">
        <f t="shared" si="1"/>
        <v>1430.9</v>
      </c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44.8+25.1+1.6+0.5+2.7+1+6.3+8.5+2.5</f>
        <v>93</v>
      </c>
      <c r="E37" s="114">
        <f>D37/D33*100</f>
        <v>1.967296342521101</v>
      </c>
      <c r="F37" s="114">
        <f t="shared" si="3"/>
        <v>62.795408507765025</v>
      </c>
      <c r="G37" s="114">
        <f t="shared" si="0"/>
        <v>9.226190476190476</v>
      </c>
      <c r="H37" s="110">
        <f t="shared" si="2"/>
        <v>55.099999999999994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5.1+5.1+5.1</f>
        <v>15.299999999999999</v>
      </c>
      <c r="E38" s="107">
        <f>D38/D33*100</f>
        <v>0.3236519789308908</v>
      </c>
      <c r="F38" s="107">
        <f t="shared" si="3"/>
        <v>99.99999999999999</v>
      </c>
      <c r="G38" s="107">
        <f t="shared" si="0"/>
        <v>18.935643564356436</v>
      </c>
      <c r="H38" s="105">
        <f t="shared" si="2"/>
        <v>0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1427.9999999999998</v>
      </c>
      <c r="E39" s="107">
        <f>D39/D33*100</f>
        <v>30.207518033549807</v>
      </c>
      <c r="F39" s="107">
        <f t="shared" si="3"/>
        <v>60.557228277002665</v>
      </c>
      <c r="G39" s="107">
        <f t="shared" si="0"/>
        <v>15.819734786799161</v>
      </c>
      <c r="H39" s="105">
        <f>B39-D39</f>
        <v>930.1000000000001</v>
      </c>
      <c r="I39" s="105">
        <f t="shared" si="1"/>
        <v>7598.699999999999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v>1126.9</v>
      </c>
      <c r="D43" s="40">
        <f>63.9+1.1+0.6+70.8+0.5</f>
        <v>136.89999999999998</v>
      </c>
      <c r="E43" s="3">
        <f>D43/D153*100</f>
        <v>0.03620736212836871</v>
      </c>
      <c r="F43" s="3">
        <f>D43/B43*100</f>
        <v>17.144646211646837</v>
      </c>
      <c r="G43" s="3">
        <f t="shared" si="0"/>
        <v>12.14837163900967</v>
      </c>
      <c r="H43" s="40">
        <f t="shared" si="2"/>
        <v>661.6</v>
      </c>
      <c r="I43" s="40">
        <f t="shared" si="1"/>
        <v>990.0000000000001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237.1+562.8+52.3+349.2+679.9+375.9+891</f>
        <v>3148.2</v>
      </c>
      <c r="E45" s="3">
        <f>D45/D153*100</f>
        <v>0.8326370887693965</v>
      </c>
      <c r="F45" s="3">
        <f>D45/B45*100</f>
        <v>95.01131733816206</v>
      </c>
      <c r="G45" s="3">
        <f aca="true" t="shared" si="5" ref="G45:G76">D45/C45*100</f>
        <v>23.188939549067126</v>
      </c>
      <c r="H45" s="40">
        <f>B45-D45</f>
        <v>165.30000000000018</v>
      </c>
      <c r="I45" s="40">
        <f aca="true" t="shared" si="6" ref="I45:I77">C45-D45</f>
        <v>10428.099999999999</v>
      </c>
      <c r="J45" s="93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237.1+551.8+334.1+652.5+314.7+746.1</f>
        <v>2836.2999999999997</v>
      </c>
      <c r="E46" s="107">
        <f>D46/D45*100</f>
        <v>90.09275141350612</v>
      </c>
      <c r="F46" s="107">
        <f aca="true" t="shared" si="7" ref="F46:F74">D46/B46*100</f>
        <v>98.4108809548593</v>
      </c>
      <c r="G46" s="107">
        <f t="shared" si="5"/>
        <v>23.14137919780686</v>
      </c>
      <c r="H46" s="105">
        <f aca="true" t="shared" si="8" ref="H46:H74">B46-D46</f>
        <v>45.80000000000018</v>
      </c>
      <c r="I46" s="105">
        <f t="shared" si="6"/>
        <v>9420.1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f>5.7+6.1</f>
        <v>11.8</v>
      </c>
      <c r="E48" s="107">
        <f>D48/D45*100</f>
        <v>0.37481735594943144</v>
      </c>
      <c r="F48" s="107">
        <f t="shared" si="7"/>
        <v>59.89847715736041</v>
      </c>
      <c r="G48" s="107">
        <f t="shared" si="5"/>
        <v>11.93124368048534</v>
      </c>
      <c r="H48" s="105">
        <f t="shared" si="8"/>
        <v>7.899999999999999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7.3+51.9+12.7-0.1+54.5+131.2</f>
        <v>257.5</v>
      </c>
      <c r="E49" s="107">
        <f>D49/D45*100</f>
        <v>8.179277047201577</v>
      </c>
      <c r="F49" s="107">
        <f t="shared" si="7"/>
        <v>74.59443800695249</v>
      </c>
      <c r="G49" s="107">
        <f t="shared" si="5"/>
        <v>29.26801545805865</v>
      </c>
      <c r="H49" s="105">
        <f t="shared" si="8"/>
        <v>87.69999999999999</v>
      </c>
      <c r="I49" s="105">
        <f t="shared" si="6"/>
        <v>622.3</v>
      </c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42.600000000000094</v>
      </c>
      <c r="E50" s="107">
        <f>D50/D45*100</f>
        <v>1.3531541833428657</v>
      </c>
      <c r="F50" s="107">
        <f t="shared" si="7"/>
        <v>64.84018264840186</v>
      </c>
      <c r="G50" s="107">
        <f t="shared" si="5"/>
        <v>12.54047689137478</v>
      </c>
      <c r="H50" s="105">
        <f t="shared" si="8"/>
        <v>23.10000000000001</v>
      </c>
      <c r="I50" s="105">
        <f t="shared" si="6"/>
        <v>297.0999999999996</v>
      </c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632.9+35.2+911.5+180.2+1+93.6+110+157.4+908.3+5.2+0.4+827.7+156.7+1.3+214.8+344.6+657.7+47.5+111.7+17+80.2+154.3+72.4+1021.3+20</f>
        <v>6762.9</v>
      </c>
      <c r="E51" s="3">
        <f>D51/D153*100</f>
        <v>1.7886542683560613</v>
      </c>
      <c r="F51" s="3">
        <f>D51/B51*100</f>
        <v>88.06547386514572</v>
      </c>
      <c r="G51" s="3">
        <f t="shared" si="5"/>
        <v>18.21146399392493</v>
      </c>
      <c r="H51" s="40">
        <f>B51-D51</f>
        <v>916.5</v>
      </c>
      <c r="I51" s="40">
        <f t="shared" si="6"/>
        <v>30372.5</v>
      </c>
      <c r="J51" s="93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632.9+34.3+767.3+737.6+710.6+649.6+792.4</f>
        <v>4324.7</v>
      </c>
      <c r="E52" s="107">
        <f>D52/D51*100</f>
        <v>63.94741900663916</v>
      </c>
      <c r="F52" s="107">
        <f t="shared" si="7"/>
        <v>96.33350410977212</v>
      </c>
      <c r="G52" s="107">
        <f t="shared" si="5"/>
        <v>21.518703911948805</v>
      </c>
      <c r="H52" s="105">
        <f t="shared" si="8"/>
        <v>164.60000000000036</v>
      </c>
      <c r="I52" s="105">
        <f t="shared" si="6"/>
        <v>15772.7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0.2+4.2+9+4.7+9.6+6.3+43.2+2.7+18.4+3.8+23.8+5.3+12.2</f>
        <v>143.4</v>
      </c>
      <c r="E54" s="107">
        <f>D54/D51*100</f>
        <v>2.120392139466797</v>
      </c>
      <c r="F54" s="107">
        <f t="shared" si="7"/>
        <v>81.84931506849315</v>
      </c>
      <c r="G54" s="107">
        <f t="shared" si="5"/>
        <v>14.432367149758454</v>
      </c>
      <c r="H54" s="105">
        <f t="shared" si="8"/>
        <v>31.799999999999983</v>
      </c>
      <c r="I54" s="105">
        <f t="shared" si="6"/>
        <v>850.2</v>
      </c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0.5+1+2.8+12.3+8.3+0.5+0.4+8.7+15+0.3+1.3+64.9+33.6+8.1+0.1+94.7+0.3+9.8+7.8</f>
        <v>270.40000000000003</v>
      </c>
      <c r="E55" s="107">
        <f>D55/D51*100</f>
        <v>3.998284759496666</v>
      </c>
      <c r="F55" s="107">
        <f t="shared" si="7"/>
        <v>78.62750799651063</v>
      </c>
      <c r="G55" s="107">
        <f t="shared" si="5"/>
        <v>22.165751291089432</v>
      </c>
      <c r="H55" s="105">
        <f t="shared" si="8"/>
        <v>73.49999999999994</v>
      </c>
      <c r="I55" s="105">
        <f t="shared" si="6"/>
        <v>949.5</v>
      </c>
      <c r="K55" s="156"/>
    </row>
    <row r="56" spans="1:11" s="93" customFormat="1" ht="18">
      <c r="A56" s="103" t="s">
        <v>14</v>
      </c>
      <c r="B56" s="128">
        <v>330</v>
      </c>
      <c r="C56" s="129">
        <v>1320</v>
      </c>
      <c r="D56" s="129">
        <f>110+110+110</f>
        <v>330</v>
      </c>
      <c r="E56" s="107">
        <f>D56/D51*100</f>
        <v>4.8795635008650144</v>
      </c>
      <c r="F56" s="107">
        <f>D56/B56*100</f>
        <v>100</v>
      </c>
      <c r="G56" s="107">
        <f>D56/C56*100</f>
        <v>25</v>
      </c>
      <c r="H56" s="105">
        <f t="shared" si="8"/>
        <v>0</v>
      </c>
      <c r="I56" s="105">
        <f t="shared" si="6"/>
        <v>990</v>
      </c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13490.6</v>
      </c>
      <c r="D57" s="129">
        <f>D51-D52-D55-D54-D53-D56</f>
        <v>1694.3999999999996</v>
      </c>
      <c r="E57" s="107">
        <f>D57/D51*100</f>
        <v>25.054340593532352</v>
      </c>
      <c r="F57" s="107">
        <f t="shared" si="7"/>
        <v>72.37932507475438</v>
      </c>
      <c r="G57" s="107">
        <f t="shared" si="5"/>
        <v>12.559856492668967</v>
      </c>
      <c r="H57" s="105">
        <f>B57-D57</f>
        <v>646.5999999999999</v>
      </c>
      <c r="I57" s="105">
        <f>C57-D57</f>
        <v>11796.2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87.7+79.1+87.8+43.2+40.5+47.6+13+155.9+18+2.1+84.2+29.6+0.7+0.5+5.7+85.8+109.2</f>
        <v>890.6000000000003</v>
      </c>
      <c r="E59" s="3">
        <f>D59/D153*100</f>
        <v>0.23554621410902254</v>
      </c>
      <c r="F59" s="3">
        <f>D59/B59*100</f>
        <v>91.55957643672255</v>
      </c>
      <c r="G59" s="3">
        <f t="shared" si="5"/>
        <v>9.613350316271239</v>
      </c>
      <c r="H59" s="40">
        <f>B59-D59</f>
        <v>82.0999999999998</v>
      </c>
      <c r="I59" s="40">
        <f t="shared" si="6"/>
        <v>8373.6</v>
      </c>
      <c r="J59" s="93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77.7+79.1+76.9+40.5+47.3+155.9+45+29.2+85.8+95.3</f>
        <v>732.7</v>
      </c>
      <c r="E60" s="107">
        <f>D60/D59*100</f>
        <v>82.27037951942509</v>
      </c>
      <c r="F60" s="107">
        <f t="shared" si="7"/>
        <v>98.04630001338151</v>
      </c>
      <c r="G60" s="107">
        <f t="shared" si="5"/>
        <v>23.486232650575378</v>
      </c>
      <c r="H60" s="105">
        <f t="shared" si="8"/>
        <v>14.599999999999909</v>
      </c>
      <c r="I60" s="105">
        <f t="shared" si="6"/>
        <v>2387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10.9+43.2+13-3+39.2+5.7</f>
        <v>109</v>
      </c>
      <c r="E62" s="107">
        <f>D62/D59*100</f>
        <v>12.238940040422182</v>
      </c>
      <c r="F62" s="107">
        <f t="shared" si="7"/>
        <v>70.82521117608836</v>
      </c>
      <c r="G62" s="107">
        <f t="shared" si="5"/>
        <v>27.686055372110747</v>
      </c>
      <c r="H62" s="105">
        <f t="shared" si="8"/>
        <v>44.900000000000006</v>
      </c>
      <c r="I62" s="105">
        <f t="shared" si="6"/>
        <v>284.7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48.900000000000205</v>
      </c>
      <c r="E64" s="107">
        <f>D64/D59*100</f>
        <v>5.490680440152727</v>
      </c>
      <c r="F64" s="107">
        <f t="shared" si="7"/>
        <v>68.3916083916086</v>
      </c>
      <c r="G64" s="107">
        <f t="shared" si="5"/>
        <v>9.34097421203441</v>
      </c>
      <c r="H64" s="105">
        <f t="shared" si="8"/>
        <v>22.59999999999988</v>
      </c>
      <c r="I64" s="105">
        <f t="shared" si="6"/>
        <v>474.6000000000005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243.5</v>
      </c>
      <c r="C69" s="39">
        <f>C70+C71</f>
        <v>585.9000000000001</v>
      </c>
      <c r="D69" s="40">
        <f>D70+D71</f>
        <v>169.5</v>
      </c>
      <c r="E69" s="30">
        <f>D69/D153*100</f>
        <v>0.04482942206543826</v>
      </c>
      <c r="F69" s="3">
        <f>D69/B69*100</f>
        <v>69.60985626283367</v>
      </c>
      <c r="G69" s="3">
        <f t="shared" si="5"/>
        <v>28.92985151049667</v>
      </c>
      <c r="H69" s="40">
        <f>B69-D69</f>
        <v>74</v>
      </c>
      <c r="I69" s="40">
        <f t="shared" si="6"/>
        <v>416.4000000000001</v>
      </c>
      <c r="J69" s="93"/>
      <c r="K69" s="156"/>
    </row>
    <row r="70" spans="1:11" s="93" customFormat="1" ht="18">
      <c r="A70" s="103" t="s">
        <v>8</v>
      </c>
      <c r="B70" s="128">
        <v>169.5</v>
      </c>
      <c r="C70" s="129">
        <v>219.5</v>
      </c>
      <c r="D70" s="105">
        <v>169.5</v>
      </c>
      <c r="E70" s="107">
        <f>D70/D69*100</f>
        <v>100</v>
      </c>
      <c r="F70" s="107">
        <f t="shared" si="7"/>
        <v>100</v>
      </c>
      <c r="G70" s="107">
        <f t="shared" si="5"/>
        <v>77.22095671981776</v>
      </c>
      <c r="H70" s="105">
        <f t="shared" si="8"/>
        <v>0</v>
      </c>
      <c r="I70" s="105">
        <f t="shared" si="6"/>
        <v>50</v>
      </c>
      <c r="K70" s="156"/>
    </row>
    <row r="71" spans="1:11" s="93" customFormat="1" ht="18.75" thickBot="1">
      <c r="A71" s="103" t="s">
        <v>9</v>
      </c>
      <c r="B71" s="128">
        <v>74</v>
      </c>
      <c r="C71" s="129">
        <f>331.6+34.8</f>
        <v>366.40000000000003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74</v>
      </c>
      <c r="I71" s="105">
        <f t="shared" si="6"/>
        <v>366.40000000000003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4250</v>
      </c>
      <c r="C77" s="53">
        <v>17000</v>
      </c>
      <c r="D77" s="54"/>
      <c r="E77" s="34"/>
      <c r="F77" s="34"/>
      <c r="G77" s="34"/>
      <c r="H77" s="54">
        <f>B77-D77</f>
        <v>4250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f>51010.8+46.7</f>
        <v>51057.5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</f>
        <v>37456.20000000001</v>
      </c>
      <c r="E90" s="3">
        <f>D90/D153*100</f>
        <v>9.906429491253505</v>
      </c>
      <c r="F90" s="3">
        <f aca="true" t="shared" si="11" ref="F90:F96">D90/B90*100</f>
        <v>73.36081868481617</v>
      </c>
      <c r="G90" s="3">
        <f t="shared" si="9"/>
        <v>18.485478099938316</v>
      </c>
      <c r="H90" s="40">
        <f aca="true" t="shared" si="12" ref="H90:H96">B90-D90</f>
        <v>13601.299999999988</v>
      </c>
      <c r="I90" s="40">
        <f t="shared" si="10"/>
        <v>165168.8</v>
      </c>
      <c r="J90" s="93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3071.3+1190.01+77.9+810.1+1179.1+5434.9+841.3+37+143.9+8.8+37.8+16.1+28.3+518.4+4342.6+40+45.8+973+734.6+5248.7+3382.5+52.7+9.8+18.7+6.1+92.1+475.7+4462.8+595+196.7+276.8+1621.4</f>
        <v>35969.909999999996</v>
      </c>
      <c r="E91" s="107">
        <f>D91/D90*100</f>
        <v>96.03192528873721</v>
      </c>
      <c r="F91" s="107">
        <f t="shared" si="11"/>
        <v>74.9738622578507</v>
      </c>
      <c r="G91" s="107">
        <f t="shared" si="9"/>
        <v>18.93618589411187</v>
      </c>
      <c r="H91" s="105">
        <f t="shared" si="12"/>
        <v>12006.690000000002</v>
      </c>
      <c r="I91" s="105">
        <f t="shared" si="10"/>
        <v>153983.38999999998</v>
      </c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57.2+3.4+167+1.4+0.3+83.4+86.9+53.1+5.3+4.7+17+71.3</f>
        <v>551</v>
      </c>
      <c r="E92" s="107">
        <f>D92/D90*100</f>
        <v>1.4710515215104571</v>
      </c>
      <c r="F92" s="107">
        <f t="shared" si="11"/>
        <v>50.58294317451575</v>
      </c>
      <c r="G92" s="107">
        <f t="shared" si="9"/>
        <v>19.845843538395044</v>
      </c>
      <c r="H92" s="105">
        <f t="shared" si="12"/>
        <v>538.3</v>
      </c>
      <c r="I92" s="105">
        <f t="shared" si="10"/>
        <v>2225.4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1991.6000000000015</v>
      </c>
      <c r="C94" s="129">
        <f>C90-C91-C92-C93</f>
        <v>9895.300000000012</v>
      </c>
      <c r="D94" s="129">
        <f>D90-D91-D92-D93</f>
        <v>935.2900000000154</v>
      </c>
      <c r="E94" s="107">
        <f>D94/D90*100</f>
        <v>2.497023189752338</v>
      </c>
      <c r="F94" s="107">
        <f t="shared" si="11"/>
        <v>46.96173930508208</v>
      </c>
      <c r="G94" s="107">
        <f>D94/C94*100</f>
        <v>9.451860984507942</v>
      </c>
      <c r="H94" s="105">
        <f t="shared" si="12"/>
        <v>1056.309999999986</v>
      </c>
      <c r="I94" s="105">
        <f>C94-D94</f>
        <v>8960.009999999997</v>
      </c>
      <c r="K94" s="156"/>
    </row>
    <row r="95" spans="1:11" ht="18">
      <c r="A95" s="82" t="s">
        <v>12</v>
      </c>
      <c r="B95" s="91">
        <f>11463.9</f>
        <v>11463.9</v>
      </c>
      <c r="C95" s="85">
        <f>46414.5+100+39.5</f>
        <v>46554</v>
      </c>
      <c r="D95" s="84">
        <f>627.6+194.6+194.6+1234+510.7+28.2+0.5+182.1+337.6+34.8+102.9+588.2+1248.7+97.9+0.7+344.5+13.1+160.3+129.6+35.4+41.5+435.1+0.1</f>
        <v>6542.700000000001</v>
      </c>
      <c r="E95" s="81">
        <f>D95/D153*100</f>
        <v>1.7304156917259168</v>
      </c>
      <c r="F95" s="83">
        <f t="shared" si="11"/>
        <v>57.07220056001885</v>
      </c>
      <c r="G95" s="80">
        <f>D95/C95*100</f>
        <v>14.054001804356234</v>
      </c>
      <c r="H95" s="84">
        <f t="shared" si="12"/>
        <v>4921.199999999999</v>
      </c>
      <c r="I95" s="87">
        <f>C95-D95</f>
        <v>40011.3</v>
      </c>
      <c r="J95" s="93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194.6+1234+3.4+0.5+79.6+1026.4+0.7+86.4</f>
        <v>2625.6</v>
      </c>
      <c r="E96" s="135">
        <f>D96/D95*100</f>
        <v>40.13022146820119</v>
      </c>
      <c r="F96" s="136">
        <f t="shared" si="11"/>
        <v>68.39993747720523</v>
      </c>
      <c r="G96" s="137">
        <f>D96/C96*100</f>
        <v>20.489769162335534</v>
      </c>
      <c r="H96" s="138">
        <f t="shared" si="12"/>
        <v>1213</v>
      </c>
      <c r="I96" s="127">
        <f>C96-D96</f>
        <v>10188.6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v>2832.4</v>
      </c>
      <c r="C102" s="70">
        <v>11266.5</v>
      </c>
      <c r="D102" s="65">
        <f>144.5+120.5+0.1+30.9+51.6+143.8+13.5+25.2+149.6+13.2+89.8+139.8+98.3+5.4+242.1+58+93.2+85.3+255.7+143.6+0.2</f>
        <v>1904.3</v>
      </c>
      <c r="E102" s="17">
        <f>D102/D153*100</f>
        <v>0.5036499612932984</v>
      </c>
      <c r="F102" s="17">
        <f>D102/B102*100</f>
        <v>67.23273548933766</v>
      </c>
      <c r="G102" s="17">
        <f aca="true" t="shared" si="14" ref="G102:G151">D102/C102*100</f>
        <v>16.902321040252076</v>
      </c>
      <c r="H102" s="65">
        <f aca="true" t="shared" si="15" ref="H102:H107">B102-D102</f>
        <v>928.1000000000001</v>
      </c>
      <c r="I102" s="65">
        <f aca="true" t="shared" si="16" ref="I102:I151">C102-D102</f>
        <v>9362.2</v>
      </c>
      <c r="J102" s="94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v>2487.3</v>
      </c>
      <c r="C104" s="105">
        <v>8949.2</v>
      </c>
      <c r="D104" s="105">
        <f>144.4+120.5+0.1+30.9+51.6+143.7+13.5+25.2+149.6+13.2+89.8+139.7+98.3+5.4+242.1+58+85.3+255.7+143.8</f>
        <v>1810.8</v>
      </c>
      <c r="E104" s="107">
        <f>D104/D102*100</f>
        <v>95.0900593393898</v>
      </c>
      <c r="F104" s="107">
        <f aca="true" t="shared" si="17" ref="F104:F151">D104/B104*100</f>
        <v>72.80183331323121</v>
      </c>
      <c r="G104" s="107">
        <f t="shared" si="14"/>
        <v>20.23421087918473</v>
      </c>
      <c r="H104" s="105">
        <f t="shared" si="15"/>
        <v>676.5000000000002</v>
      </c>
      <c r="I104" s="105">
        <f t="shared" si="16"/>
        <v>7138.400000000001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93.5</v>
      </c>
      <c r="E106" s="126">
        <f>D106/D102*100</f>
        <v>4.909940660610198</v>
      </c>
      <c r="F106" s="126">
        <f t="shared" si="17"/>
        <v>30.288305798509896</v>
      </c>
      <c r="G106" s="126">
        <f t="shared" si="14"/>
        <v>4.786281034041464</v>
      </c>
      <c r="H106" s="127">
        <f>B106-D106</f>
        <v>215.19999999999982</v>
      </c>
      <c r="I106" s="127">
        <f t="shared" si="16"/>
        <v>1860</v>
      </c>
      <c r="K106" s="156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72429.4</v>
      </c>
      <c r="C107" s="67">
        <f>SUM(C108:C150)-C115-C119+C151-C141-C142-C109-C112-C122-C123-C139-C132-C130-C137</f>
        <v>490368.4</v>
      </c>
      <c r="D107" s="67">
        <f>SUM(D108:D150)-D115-D119+D151-D141-D142-D109-D112-D122-D123-D139-D132-D130-D137</f>
        <v>30555.3</v>
      </c>
      <c r="E107" s="68">
        <f>D107/D153*100</f>
        <v>8.081276932366286</v>
      </c>
      <c r="F107" s="68">
        <f>D107/B107*100</f>
        <v>42.186322128859274</v>
      </c>
      <c r="G107" s="68">
        <f t="shared" si="14"/>
        <v>6.231090747283063</v>
      </c>
      <c r="H107" s="67">
        <f t="shared" si="15"/>
        <v>41874.09999999999</v>
      </c>
      <c r="I107" s="67">
        <f t="shared" si="16"/>
        <v>459813.10000000003</v>
      </c>
      <c r="J107" s="115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2">
        <v>4459</v>
      </c>
      <c r="D108" s="99">
        <f>17.1+81.1+17.3+60.5+173.3+3.4+2+0.4+29.3+1.7+177.1+0.8+38.8+139.8+0.3+1.9+1.8+6.5</f>
        <v>753.0999999999998</v>
      </c>
      <c r="E108" s="100">
        <f>D108/D107*100</f>
        <v>2.4647115230418284</v>
      </c>
      <c r="F108" s="100">
        <f t="shared" si="17"/>
        <v>62.101096726313166</v>
      </c>
      <c r="G108" s="100">
        <f t="shared" si="14"/>
        <v>16.889437093518723</v>
      </c>
      <c r="H108" s="101">
        <f aca="true" t="shared" si="18" ref="H108:H151">B108-D108</f>
        <v>459.60000000000025</v>
      </c>
      <c r="I108" s="101">
        <f t="shared" si="16"/>
        <v>3705.9</v>
      </c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05">
        <v>1995</v>
      </c>
      <c r="D109" s="106">
        <f>47.8+0.9+59.7+88.3+0.1+59.2+38.8+107.4</f>
        <v>402.20000000000005</v>
      </c>
      <c r="E109" s="107">
        <f>D109/D108*100</f>
        <v>53.40592218828842</v>
      </c>
      <c r="F109" s="107">
        <f t="shared" si="17"/>
        <v>70.03308375413548</v>
      </c>
      <c r="G109" s="107">
        <f t="shared" si="14"/>
        <v>20.16040100250627</v>
      </c>
      <c r="H109" s="105">
        <f t="shared" si="18"/>
        <v>172.10000000000002</v>
      </c>
      <c r="I109" s="105">
        <f t="shared" si="16"/>
        <v>1592.8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15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842.1</v>
      </c>
      <c r="C114" s="101">
        <v>3311.5</v>
      </c>
      <c r="D114" s="99">
        <f>136.4+10+40+6.6+6.1+0.2+177.4+10+1.8+25.1+29.4+48.1+8.1+193.1+10+0.1</f>
        <v>702.4000000000001</v>
      </c>
      <c r="E114" s="100">
        <f>D114/D107*100</f>
        <v>2.298782862547578</v>
      </c>
      <c r="F114" s="100">
        <f t="shared" si="17"/>
        <v>83.41052131575823</v>
      </c>
      <c r="G114" s="100">
        <f t="shared" si="14"/>
        <v>21.210931601993057</v>
      </c>
      <c r="H114" s="101">
        <f t="shared" si="18"/>
        <v>139.69999999999993</v>
      </c>
      <c r="I114" s="101">
        <f t="shared" si="16"/>
        <v>2609.1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106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156</v>
      </c>
      <c r="C118" s="110">
        <v>491.6</v>
      </c>
      <c r="D118" s="99">
        <f>45.4+9.9+47+6.4+0.4+0.4+45.4</f>
        <v>154.9</v>
      </c>
      <c r="E118" s="100">
        <f>D118/D107*100</f>
        <v>0.5069496944883539</v>
      </c>
      <c r="F118" s="100">
        <f t="shared" si="17"/>
        <v>99.2948717948718</v>
      </c>
      <c r="G118" s="100">
        <f t="shared" si="14"/>
        <v>31.5093572009764</v>
      </c>
      <c r="H118" s="101">
        <f t="shared" si="18"/>
        <v>1.0999999999999943</v>
      </c>
      <c r="I118" s="101">
        <f t="shared" si="16"/>
        <v>336.70000000000005</v>
      </c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05">
        <v>408.8</v>
      </c>
      <c r="D119" s="106">
        <f>45.4+45.4+45.4</f>
        <v>136.2</v>
      </c>
      <c r="E119" s="107">
        <f>D119/D118*100</f>
        <v>87.9276952872821</v>
      </c>
      <c r="F119" s="107">
        <f t="shared" si="17"/>
        <v>99.9266324284666</v>
      </c>
      <c r="G119" s="107">
        <f t="shared" si="14"/>
        <v>33.31702544031311</v>
      </c>
      <c r="H119" s="105">
        <f t="shared" si="18"/>
        <v>0.10000000000002274</v>
      </c>
      <c r="I119" s="105">
        <f t="shared" si="16"/>
        <v>272.6</v>
      </c>
      <c r="K119" s="156"/>
      <c r="L119" s="102"/>
    </row>
    <row r="120" spans="1:12" s="115" customFormat="1" ht="18">
      <c r="A120" s="108" t="s">
        <v>105</v>
      </c>
      <c r="B120" s="109">
        <v>20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0.03927305573828436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10">
        <v>45511.3</v>
      </c>
      <c r="D124" s="111">
        <f>3529.6+2264.3+1265.3+2996.5+533.1+738.7</f>
        <v>11327.500000000002</v>
      </c>
      <c r="E124" s="114">
        <f>D124/D107*100</f>
        <v>37.07212823961801</v>
      </c>
      <c r="F124" s="100">
        <f t="shared" si="17"/>
        <v>98.67590051831527</v>
      </c>
      <c r="G124" s="100">
        <f t="shared" si="14"/>
        <v>24.889423066359345</v>
      </c>
      <c r="H124" s="101">
        <f t="shared" si="18"/>
        <v>151.99999999999818</v>
      </c>
      <c r="I124" s="101">
        <f t="shared" si="16"/>
        <v>34183.8</v>
      </c>
      <c r="K124" s="156"/>
      <c r="L124" s="102"/>
    </row>
    <row r="125" spans="1:12" s="115" customFormat="1" ht="18">
      <c r="A125" s="108" t="s">
        <v>91</v>
      </c>
      <c r="B125" s="109">
        <v>74.4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118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f>37</f>
        <v>37</v>
      </c>
      <c r="C127" s="110">
        <f>111.1</f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K127" s="156"/>
      <c r="L127" s="102"/>
    </row>
    <row r="128" spans="1:12" s="115" customFormat="1" ht="18" hidden="1">
      <c r="A128" s="113" t="s">
        <v>83</v>
      </c>
      <c r="B128" s="109"/>
      <c r="C128" s="110"/>
      <c r="D128" s="111"/>
      <c r="E128" s="114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6"/>
      <c r="L128" s="102"/>
    </row>
    <row r="129" spans="1:12" s="115" customFormat="1" ht="36.75">
      <c r="A129" s="108" t="s">
        <v>57</v>
      </c>
      <c r="B129" s="109">
        <v>135.5</v>
      </c>
      <c r="C129" s="110">
        <v>942</v>
      </c>
      <c r="D129" s="111">
        <f>7+4.2+0.1+12.3+0.2+7.1+17.8+14.9+1.7+0.1+7.4+7</f>
        <v>79.8</v>
      </c>
      <c r="E129" s="114">
        <f>D129/D107*100</f>
        <v>0.261165820659591</v>
      </c>
      <c r="F129" s="100">
        <f t="shared" si="17"/>
        <v>58.8929889298893</v>
      </c>
      <c r="G129" s="100">
        <f t="shared" si="14"/>
        <v>8.471337579617835</v>
      </c>
      <c r="H129" s="101">
        <f t="shared" si="18"/>
        <v>55.7</v>
      </c>
      <c r="I129" s="101">
        <f t="shared" si="16"/>
        <v>862.2</v>
      </c>
      <c r="K129" s="156"/>
      <c r="L129" s="102"/>
    </row>
    <row r="130" spans="1:12" s="116" customFormat="1" ht="18">
      <c r="A130" s="103" t="s">
        <v>88</v>
      </c>
      <c r="B130" s="104">
        <v>31.8</v>
      </c>
      <c r="C130" s="105">
        <v>510.8</v>
      </c>
      <c r="D130" s="106">
        <f>7+7.1+7</f>
        <v>21.1</v>
      </c>
      <c r="E130" s="107">
        <f>D130/D129*100</f>
        <v>26.44110275689223</v>
      </c>
      <c r="F130" s="107">
        <f>D130/B130*100</f>
        <v>66.35220125786164</v>
      </c>
      <c r="G130" s="107">
        <f t="shared" si="14"/>
        <v>4.1307752545027405</v>
      </c>
      <c r="H130" s="105">
        <f t="shared" si="18"/>
        <v>10.7</v>
      </c>
      <c r="I130" s="105">
        <f t="shared" si="16"/>
        <v>489.7</v>
      </c>
      <c r="K130" s="156"/>
      <c r="L130" s="102"/>
    </row>
    <row r="131" spans="1:12" s="115" customFormat="1" ht="36.75">
      <c r="A131" s="108" t="s">
        <v>103</v>
      </c>
      <c r="B131" s="109">
        <v>60</v>
      </c>
      <c r="C131" s="110">
        <v>485</v>
      </c>
      <c r="D131" s="111"/>
      <c r="E131" s="114">
        <f>D131/D107*100</f>
        <v>0</v>
      </c>
      <c r="F131" s="112">
        <f t="shared" si="17"/>
        <v>0</v>
      </c>
      <c r="G131" s="100">
        <f t="shared" si="14"/>
        <v>0</v>
      </c>
      <c r="H131" s="101">
        <f t="shared" si="18"/>
        <v>60</v>
      </c>
      <c r="I131" s="101">
        <f t="shared" si="16"/>
        <v>485</v>
      </c>
      <c r="K131" s="156"/>
      <c r="L131" s="102"/>
    </row>
    <row r="132" spans="1:12" s="116" customFormat="1" ht="18" hidden="1">
      <c r="A132" s="113" t="s">
        <v>43</v>
      </c>
      <c r="B132" s="104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6"/>
      <c r="L132" s="102"/>
    </row>
    <row r="133" spans="1:12" s="115" customFormat="1" ht="35.25" customHeight="1" hidden="1">
      <c r="A133" s="108" t="s">
        <v>102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6"/>
      <c r="L133" s="102"/>
    </row>
    <row r="134" spans="1:12" s="115" customFormat="1" ht="21.75" customHeight="1" hidden="1">
      <c r="A134" s="108" t="s">
        <v>101</v>
      </c>
      <c r="B134" s="109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6"/>
      <c r="L134" s="102"/>
    </row>
    <row r="135" spans="1:12" s="115" customFormat="1" ht="35.25" customHeight="1">
      <c r="A135" s="108" t="s">
        <v>87</v>
      </c>
      <c r="B135" s="109">
        <v>70</v>
      </c>
      <c r="C135" s="110">
        <v>383.2</v>
      </c>
      <c r="D135" s="111">
        <f>2.9+1.5</f>
        <v>4.4</v>
      </c>
      <c r="E135" s="114">
        <f>D135/D107*100</f>
        <v>0.014400120437370934</v>
      </c>
      <c r="F135" s="100">
        <f t="shared" si="17"/>
        <v>6.2857142857142865</v>
      </c>
      <c r="G135" s="100">
        <f t="shared" si="14"/>
        <v>1.1482254697286014</v>
      </c>
      <c r="H135" s="101">
        <f t="shared" si="18"/>
        <v>65.6</v>
      </c>
      <c r="I135" s="101">
        <f t="shared" si="16"/>
        <v>378.8</v>
      </c>
      <c r="K135" s="175"/>
      <c r="L135" s="176"/>
    </row>
    <row r="136" spans="1:12" s="115" customFormat="1" ht="39" customHeight="1">
      <c r="A136" s="108" t="s">
        <v>54</v>
      </c>
      <c r="B136" s="109">
        <v>10</v>
      </c>
      <c r="C136" s="110">
        <v>350</v>
      </c>
      <c r="D136" s="111"/>
      <c r="E136" s="114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10</v>
      </c>
      <c r="I136" s="101">
        <f t="shared" si="16"/>
        <v>350</v>
      </c>
      <c r="K136" s="175"/>
      <c r="L136" s="176"/>
    </row>
    <row r="137" spans="1:12" s="116" customFormat="1" ht="18">
      <c r="A137" s="103" t="s">
        <v>88</v>
      </c>
      <c r="B137" s="104">
        <v>5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5</v>
      </c>
      <c r="I137" s="105">
        <f>C137-D137</f>
        <v>110</v>
      </c>
      <c r="K137" s="175"/>
      <c r="L137" s="176"/>
    </row>
    <row r="138" spans="1:12" s="115" customFormat="1" ht="32.25" customHeight="1">
      <c r="A138" s="108" t="s">
        <v>84</v>
      </c>
      <c r="B138" s="109">
        <v>203.6</v>
      </c>
      <c r="C138" s="110">
        <v>607.7</v>
      </c>
      <c r="D138" s="111">
        <f>76+0.3</f>
        <v>76.3</v>
      </c>
      <c r="E138" s="114">
        <f>D138/D107*100</f>
        <v>0.24971117940259138</v>
      </c>
      <c r="F138" s="100">
        <f>D138/B138*100</f>
        <v>37.475442043222</v>
      </c>
      <c r="G138" s="100">
        <f>D138/C138*100</f>
        <v>12.555537271680103</v>
      </c>
      <c r="H138" s="101">
        <f t="shared" si="18"/>
        <v>127.3</v>
      </c>
      <c r="I138" s="101">
        <f t="shared" si="16"/>
        <v>531.4000000000001</v>
      </c>
      <c r="K138" s="175"/>
      <c r="L138" s="176"/>
    </row>
    <row r="139" spans="1:12" s="116" customFormat="1" ht="18">
      <c r="A139" s="103" t="s">
        <v>25</v>
      </c>
      <c r="B139" s="104">
        <v>175.4</v>
      </c>
      <c r="C139" s="105">
        <v>489.6</v>
      </c>
      <c r="D139" s="106">
        <v>76</v>
      </c>
      <c r="E139" s="107">
        <f>D139/D138*100</f>
        <v>99.60681520314549</v>
      </c>
      <c r="F139" s="107">
        <f t="shared" si="17"/>
        <v>43.32953249714937</v>
      </c>
      <c r="G139" s="107">
        <f>D139/C139*100</f>
        <v>15.522875816993464</v>
      </c>
      <c r="H139" s="105">
        <f t="shared" si="18"/>
        <v>99.4</v>
      </c>
      <c r="I139" s="105">
        <f t="shared" si="16"/>
        <v>413.6</v>
      </c>
      <c r="K139" s="175"/>
      <c r="L139" s="176"/>
    </row>
    <row r="140" spans="1:12" s="115" customFormat="1" ht="18">
      <c r="A140" s="108" t="s">
        <v>96</v>
      </c>
      <c r="B140" s="109">
        <v>421.2</v>
      </c>
      <c r="C140" s="110">
        <v>1760</v>
      </c>
      <c r="D140" s="111">
        <f>107.3+0.4+30.4+78.2+4.1+36.9+117.9</f>
        <v>375.20000000000005</v>
      </c>
      <c r="E140" s="114">
        <f>D140/D107*100</f>
        <v>1.2279375427503578</v>
      </c>
      <c r="F140" s="100">
        <f t="shared" si="17"/>
        <v>89.07882241215576</v>
      </c>
      <c r="G140" s="100">
        <f t="shared" si="14"/>
        <v>21.31818181818182</v>
      </c>
      <c r="H140" s="101">
        <f t="shared" si="18"/>
        <v>45.99999999999994</v>
      </c>
      <c r="I140" s="101">
        <f t="shared" si="16"/>
        <v>1384.8</v>
      </c>
      <c r="K140" s="175"/>
      <c r="L140" s="176"/>
    </row>
    <row r="141" spans="1:12" s="116" customFormat="1" ht="18">
      <c r="A141" s="113" t="s">
        <v>43</v>
      </c>
      <c r="B141" s="104">
        <f>285.3+62.8</f>
        <v>348.1</v>
      </c>
      <c r="C141" s="105">
        <v>1437.4</v>
      </c>
      <c r="D141" s="106">
        <f>107.3+25.4+76+34+76.6</f>
        <v>319.29999999999995</v>
      </c>
      <c r="E141" s="107">
        <f>D141/D140*100</f>
        <v>85.1012793176972</v>
      </c>
      <c r="F141" s="107">
        <f aca="true" t="shared" si="19" ref="F141:F150">D141/B141*100</f>
        <v>91.72651536914678</v>
      </c>
      <c r="G141" s="107">
        <f t="shared" si="14"/>
        <v>22.213719215249753</v>
      </c>
      <c r="H141" s="105">
        <f t="shared" si="18"/>
        <v>28.800000000000068</v>
      </c>
      <c r="I141" s="105">
        <f t="shared" si="16"/>
        <v>1118.1000000000001</v>
      </c>
      <c r="K141" s="175"/>
      <c r="L141" s="176"/>
    </row>
    <row r="142" spans="1:13" s="116" customFormat="1" ht="18">
      <c r="A142" s="103" t="s">
        <v>25</v>
      </c>
      <c r="B142" s="104">
        <f>18.7+0.2+3</f>
        <v>21.9</v>
      </c>
      <c r="C142" s="105">
        <v>40</v>
      </c>
      <c r="D142" s="106">
        <f>0.4+4.9+0.7+4.7</f>
        <v>10.700000000000001</v>
      </c>
      <c r="E142" s="107">
        <f>D142/D140*100</f>
        <v>2.85181236673774</v>
      </c>
      <c r="F142" s="107">
        <f t="shared" si="19"/>
        <v>48.85844748858448</v>
      </c>
      <c r="G142" s="107">
        <f>D142/C142*100</f>
        <v>26.75</v>
      </c>
      <c r="H142" s="105">
        <f t="shared" si="18"/>
        <v>11.199999999999998</v>
      </c>
      <c r="I142" s="105">
        <f t="shared" si="16"/>
        <v>29.299999999999997</v>
      </c>
      <c r="K142" s="175"/>
      <c r="L142" s="176"/>
      <c r="M142" s="157"/>
    </row>
    <row r="143" spans="1:12" s="115" customFormat="1" ht="33.75" customHeight="1" hidden="1">
      <c r="A143" s="119" t="s">
        <v>56</v>
      </c>
      <c r="B143" s="109"/>
      <c r="C143" s="110"/>
      <c r="D143" s="111"/>
      <c r="E143" s="114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5"/>
      <c r="L143" s="176"/>
    </row>
    <row r="144" spans="1:12" s="115" customFormat="1" ht="18" hidden="1">
      <c r="A144" s="119" t="s">
        <v>92</v>
      </c>
      <c r="B144" s="109"/>
      <c r="C144" s="110"/>
      <c r="D144" s="111"/>
      <c r="E144" s="114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75"/>
      <c r="L144" s="176"/>
    </row>
    <row r="145" spans="1:12" s="115" customFormat="1" ht="18">
      <c r="A145" s="119" t="s">
        <v>97</v>
      </c>
      <c r="B145" s="109">
        <f>10549.3</f>
        <v>10549.3</v>
      </c>
      <c r="C145" s="110">
        <f>56447.1-100</f>
        <v>56347.1</v>
      </c>
      <c r="D145" s="111">
        <f>254.7+197.5+629.8+725.8+539.8+84+74.2+508.7+16.5+120.5+1481.6+832.6</f>
        <v>5465.7</v>
      </c>
      <c r="E145" s="114">
        <f>D145/D107*100</f>
        <v>17.887895062395067</v>
      </c>
      <c r="F145" s="100">
        <f t="shared" si="19"/>
        <v>51.81102063644033</v>
      </c>
      <c r="G145" s="100">
        <f t="shared" si="14"/>
        <v>9.700055548555293</v>
      </c>
      <c r="H145" s="101">
        <f t="shared" si="18"/>
        <v>5083.599999999999</v>
      </c>
      <c r="I145" s="101">
        <f t="shared" si="16"/>
        <v>50881.4</v>
      </c>
      <c r="K145" s="175"/>
      <c r="L145" s="176"/>
    </row>
    <row r="146" spans="1:12" s="115" customFormat="1" ht="18" hidden="1">
      <c r="A146" s="119" t="s">
        <v>86</v>
      </c>
      <c r="B146" s="109"/>
      <c r="C146" s="110"/>
      <c r="D146" s="111"/>
      <c r="E146" s="114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75"/>
      <c r="L146" s="176"/>
    </row>
    <row r="147" spans="1:12" s="115" customFormat="1" ht="36.75" hidden="1">
      <c r="A147" s="119" t="s">
        <v>104</v>
      </c>
      <c r="B147" s="109"/>
      <c r="C147" s="110"/>
      <c r="D147" s="111"/>
      <c r="E147" s="114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75"/>
      <c r="L147" s="176"/>
    </row>
    <row r="148" spans="1:12" s="115" customFormat="1" ht="18">
      <c r="A148" s="108" t="s">
        <v>98</v>
      </c>
      <c r="B148" s="109">
        <v>46.4</v>
      </c>
      <c r="C148" s="110">
        <v>162.3</v>
      </c>
      <c r="D148" s="111">
        <f>46.4</f>
        <v>46.4</v>
      </c>
      <c r="E148" s="114">
        <f>D148/D107*100</f>
        <v>0.15185581552136618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75"/>
      <c r="L148" s="176"/>
    </row>
    <row r="149" spans="1:12" s="115" customFormat="1" ht="18" customHeight="1">
      <c r="A149" s="108" t="s">
        <v>77</v>
      </c>
      <c r="B149" s="109">
        <v>2700</v>
      </c>
      <c r="C149" s="110">
        <f>10563.8+657.7</f>
        <v>11221.5</v>
      </c>
      <c r="D149" s="111">
        <f>791.9+575.3+777.6</f>
        <v>2144.7999999999997</v>
      </c>
      <c r="E149" s="114">
        <f>D149/D107*100</f>
        <v>7.019404162289357</v>
      </c>
      <c r="F149" s="100">
        <f t="shared" si="19"/>
        <v>79.43703703703703</v>
      </c>
      <c r="G149" s="100">
        <f t="shared" si="14"/>
        <v>19.113309272378913</v>
      </c>
      <c r="H149" s="101">
        <f t="shared" si="18"/>
        <v>555.2000000000003</v>
      </c>
      <c r="I149" s="101">
        <f t="shared" si="16"/>
        <v>9076.7</v>
      </c>
      <c r="K149" s="175"/>
      <c r="L149" s="176"/>
    </row>
    <row r="150" spans="1:12" s="115" customFormat="1" ht="19.5" customHeight="1">
      <c r="A150" s="149" t="s">
        <v>50</v>
      </c>
      <c r="B150" s="150">
        <f>33343.2-203.6</f>
        <v>33139.6</v>
      </c>
      <c r="C150" s="151">
        <f>321056.7-1304.9</f>
        <v>319751.8</v>
      </c>
      <c r="D150" s="152">
        <v>27.8</v>
      </c>
      <c r="E150" s="153">
        <f>D150/D107*100</f>
        <v>0.09098257912702544</v>
      </c>
      <c r="F150" s="154">
        <f t="shared" si="19"/>
        <v>0.08388755446655964</v>
      </c>
      <c r="G150" s="154">
        <f t="shared" si="14"/>
        <v>0.00869424347259343</v>
      </c>
      <c r="H150" s="155">
        <f t="shared" si="18"/>
        <v>33111.799999999996</v>
      </c>
      <c r="I150" s="155">
        <f>C150-D150</f>
        <v>319724</v>
      </c>
      <c r="K150" s="175"/>
      <c r="L150" s="176"/>
    </row>
    <row r="151" spans="1:12" s="115" customFormat="1" ht="18">
      <c r="A151" s="108" t="s">
        <v>99</v>
      </c>
      <c r="B151" s="109">
        <v>10558.2</v>
      </c>
      <c r="C151" s="110">
        <v>42232</v>
      </c>
      <c r="D151" s="111">
        <f>819+819+819.1+1062.3+1173.1+1173.1+1173.2+1173.1+1173.1</f>
        <v>9385</v>
      </c>
      <c r="E151" s="114">
        <f>D151/D107*100</f>
        <v>30.714802341983226</v>
      </c>
      <c r="F151" s="100">
        <f t="shared" si="17"/>
        <v>88.88825746812903</v>
      </c>
      <c r="G151" s="100">
        <f t="shared" si="14"/>
        <v>22.22248531918924</v>
      </c>
      <c r="H151" s="101">
        <f t="shared" si="18"/>
        <v>1173.2000000000007</v>
      </c>
      <c r="I151" s="101">
        <f t="shared" si="16"/>
        <v>32847</v>
      </c>
      <c r="K151" s="175"/>
      <c r="L151" s="176"/>
    </row>
    <row r="152" spans="1:12" s="2" customFormat="1" ht="18.75" thickBot="1">
      <c r="A152" s="29" t="s">
        <v>29</v>
      </c>
      <c r="B152" s="63"/>
      <c r="C152" s="63"/>
      <c r="D152" s="44">
        <f>D43+D69+D72+D77+D79+D87+D102+D107+D100+D84+D98</f>
        <v>32766</v>
      </c>
      <c r="E152" s="15"/>
      <c r="F152" s="15"/>
      <c r="G152" s="6"/>
      <c r="H152" s="52"/>
      <c r="I152" s="44"/>
      <c r="K152" s="175"/>
      <c r="L152" s="177"/>
    </row>
    <row r="153" spans="1:12" ht="18.75" thickBot="1">
      <c r="A153" s="12" t="s">
        <v>18</v>
      </c>
      <c r="B153" s="40">
        <f>B6+B18+B33+B43+B51+B59+B69+B72+B77+B79+B87+B90+B95+B102+B107+B100+B84+B98+B45</f>
        <v>476956.4</v>
      </c>
      <c r="C153" s="40">
        <f>C6+C18+C33+C43+C51+C59+C69+C72+C77+C79+C87+C90+C95+C102+C107+C100+C84+C98+C45</f>
        <v>2119175.6999999997</v>
      </c>
      <c r="D153" s="40">
        <f>D6+D18+D33+D43+D51+D59+D69+D72+D77+D79+D87+D90+D95+D102+D107+D100+D84+D98+D45</f>
        <v>378099.9</v>
      </c>
      <c r="E153" s="28">
        <v>100</v>
      </c>
      <c r="F153" s="3">
        <f>D153/B153*100</f>
        <v>79.2734723760914</v>
      </c>
      <c r="G153" s="3">
        <f aca="true" t="shared" si="20" ref="G153:G159">D153/C153*100</f>
        <v>17.841838220398625</v>
      </c>
      <c r="H153" s="40">
        <f aca="true" t="shared" si="21" ref="H153:H159">B153-D153</f>
        <v>98856.5</v>
      </c>
      <c r="I153" s="40">
        <f aca="true" t="shared" si="22" ref="I153:I159">C153-D153</f>
        <v>1741075.7999999998</v>
      </c>
      <c r="K153" s="178"/>
      <c r="L153" s="179"/>
    </row>
    <row r="154" spans="1:12" ht="18">
      <c r="A154" s="16" t="s">
        <v>5</v>
      </c>
      <c r="B154" s="51">
        <f>B8+B20+B34+B52+B60+B91+B115+B119+B46+B141+B132+B103</f>
        <v>209924.9</v>
      </c>
      <c r="C154" s="51">
        <f>C8+C20+C34+C52+C60+C91+C115+C119+C46+C141+C132+C103</f>
        <v>911612.3</v>
      </c>
      <c r="D154" s="51">
        <f>D8+D20+D34+D52+D60+D91+D115+D119+D46+D141+D132+D103</f>
        <v>195761.31000000003</v>
      </c>
      <c r="E154" s="6">
        <f>D154/D153*100</f>
        <v>51.77502295028378</v>
      </c>
      <c r="F154" s="6">
        <f aca="true" t="shared" si="23" ref="F154:F159">D154/B154*100</f>
        <v>93.25302048494487</v>
      </c>
      <c r="G154" s="6">
        <f t="shared" si="20"/>
        <v>21.474184804219952</v>
      </c>
      <c r="H154" s="52">
        <f t="shared" si="21"/>
        <v>14163.589999999967</v>
      </c>
      <c r="I154" s="62">
        <f t="shared" si="22"/>
        <v>715850.99</v>
      </c>
      <c r="K154" s="175"/>
      <c r="L154" s="179"/>
    </row>
    <row r="155" spans="1:12" ht="18">
      <c r="A155" s="16" t="s">
        <v>0</v>
      </c>
      <c r="B155" s="52">
        <f>B11+B23+B36+B55+B62+B92+B49+B142+B109+B112+B96+B139+B128</f>
        <v>48799.20000000001</v>
      </c>
      <c r="C155" s="52">
        <f>C11+C23+C36+C55+C62+C92+C49+C142+C109+C112+C96+C139+C128</f>
        <v>110563.99999999999</v>
      </c>
      <c r="D155" s="52">
        <f>D11+D23+D36+D55+D62+D92+D49+D142+D109+D112+D96+D139+D128</f>
        <v>34820.40000000001</v>
      </c>
      <c r="E155" s="6">
        <f>D155/D153*100</f>
        <v>9.209312142108477</v>
      </c>
      <c r="F155" s="6">
        <f t="shared" si="23"/>
        <v>71.35444843358087</v>
      </c>
      <c r="G155" s="6">
        <f t="shared" si="20"/>
        <v>31.493433667378184</v>
      </c>
      <c r="H155" s="52">
        <f>B155-D155</f>
        <v>13978.800000000003</v>
      </c>
      <c r="I155" s="62">
        <f t="shared" si="22"/>
        <v>75743.59999999998</v>
      </c>
      <c r="K155" s="175"/>
      <c r="L155" s="180"/>
    </row>
    <row r="156" spans="1:12" ht="18">
      <c r="A156" s="16" t="s">
        <v>1</v>
      </c>
      <c r="B156" s="51">
        <f>B22+B10+B54+B48+B61+B35+B123</f>
        <v>11023.800000000001</v>
      </c>
      <c r="C156" s="51">
        <f>C22+C10+C54+C48+C61+C35+C123</f>
        <v>45854</v>
      </c>
      <c r="D156" s="51">
        <f>D22+D10+D54+D48+D61+D35+D123</f>
        <v>7321.899999999999</v>
      </c>
      <c r="E156" s="6">
        <f>D156/D153*100</f>
        <v>1.9364987930438486</v>
      </c>
      <c r="F156" s="6">
        <f t="shared" si="23"/>
        <v>66.4190206643807</v>
      </c>
      <c r="G156" s="6">
        <f t="shared" si="20"/>
        <v>15.967854494700568</v>
      </c>
      <c r="H156" s="52">
        <f t="shared" si="21"/>
        <v>3701.9000000000024</v>
      </c>
      <c r="I156" s="62">
        <f t="shared" si="22"/>
        <v>38532.1</v>
      </c>
      <c r="K156" s="156"/>
      <c r="L156" s="33"/>
    </row>
    <row r="157" spans="1:12" ht="21" customHeight="1">
      <c r="A157" s="16" t="s">
        <v>14</v>
      </c>
      <c r="B157" s="51">
        <f>B12+B24+B104+B63+B38+B93+B130+B56+B137</f>
        <v>6229</v>
      </c>
      <c r="C157" s="51">
        <f>C12+C24+C104+C63+C38+C93+C130+C56+C137</f>
        <v>28575.4</v>
      </c>
      <c r="D157" s="51">
        <f>D12+D24+D104+D63+D38+D93+D130+D56+D137</f>
        <v>5441.3</v>
      </c>
      <c r="E157" s="6">
        <f>D157/D153*100</f>
        <v>1.4391170164287268</v>
      </c>
      <c r="F157" s="6">
        <f t="shared" si="23"/>
        <v>87.35431048322363</v>
      </c>
      <c r="G157" s="6">
        <f t="shared" si="20"/>
        <v>19.04190317545861</v>
      </c>
      <c r="H157" s="52">
        <f>B157-D157</f>
        <v>787.6999999999998</v>
      </c>
      <c r="I157" s="62">
        <f t="shared" si="22"/>
        <v>23134.100000000002</v>
      </c>
      <c r="K157" s="156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8.8</v>
      </c>
      <c r="E158" s="6">
        <f>D158/D153*100</f>
        <v>0.0023274272222764407</v>
      </c>
      <c r="F158" s="6">
        <f t="shared" si="23"/>
        <v>27.848101265822784</v>
      </c>
      <c r="G158" s="6">
        <f t="shared" si="20"/>
        <v>7.780725022104333</v>
      </c>
      <c r="H158" s="52">
        <f t="shared" si="21"/>
        <v>22.8</v>
      </c>
      <c r="I158" s="62">
        <f t="shared" si="22"/>
        <v>104.30000000000001</v>
      </c>
      <c r="K158" s="156"/>
      <c r="L158" s="33"/>
    </row>
    <row r="159" spans="1:12" ht="18.75" thickBot="1">
      <c r="A159" s="88" t="s">
        <v>27</v>
      </c>
      <c r="B159" s="64">
        <f>B153-B154-B155-B156-B157-B158</f>
        <v>200947.9</v>
      </c>
      <c r="C159" s="64">
        <f>C153-C154-C155-C156-C157-C158</f>
        <v>1022456.8999999997</v>
      </c>
      <c r="D159" s="64">
        <f>D153-D154-D155-D156-D157-D158</f>
        <v>134746.19000000003</v>
      </c>
      <c r="E159" s="31">
        <f>D159/D153*100</f>
        <v>35.6377216709129</v>
      </c>
      <c r="F159" s="31">
        <f t="shared" si="23"/>
        <v>67.0552864697765</v>
      </c>
      <c r="G159" s="31">
        <f t="shared" si="20"/>
        <v>13.178666993200405</v>
      </c>
      <c r="H159" s="89">
        <f t="shared" si="21"/>
        <v>66201.70999999996</v>
      </c>
      <c r="I159" s="89">
        <f t="shared" si="22"/>
        <v>887710.7099999996</v>
      </c>
      <c r="K159" s="156"/>
      <c r="L159" s="69"/>
    </row>
    <row r="160" spans="7:8" ht="12.75">
      <c r="G160" s="18"/>
      <c r="H160" s="18"/>
    </row>
    <row r="161" spans="3:11" ht="12.75">
      <c r="C161" s="156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6"/>
      <c r="G164" s="18"/>
      <c r="H164" s="18"/>
    </row>
    <row r="165" spans="2:8" ht="12.75">
      <c r="B165" s="160"/>
      <c r="C165" s="161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6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6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2119175.6999999997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378099.9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2119175.6999999997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378099.9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2018-03-28T08:38:56Z</dcterms:modified>
  <cp:category/>
  <cp:version/>
  <cp:contentType/>
  <cp:contentStatus/>
</cp:coreProperties>
</file>